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135" windowWidth="14190" windowHeight="9675" activeTab="0"/>
  </bookViews>
  <sheets>
    <sheet name="показ-2016" sheetId="1" r:id="rId1"/>
    <sheet name="Лист2" sheetId="2" r:id="rId2"/>
  </sheets>
  <externalReferences>
    <externalReference r:id="rId5"/>
  </externalReferences>
  <definedNames>
    <definedName name="го_чс">#REF!</definedName>
    <definedName name="_xlnm.Print_Titles" localSheetId="0">'показ-2016'!$36:$37</definedName>
    <definedName name="_xlnm.Print_Area" localSheetId="0">'показ-2016'!$A$1:$K$115</definedName>
    <definedName name="Отдел_капитального_строительства">#REF!</definedName>
  </definedNames>
  <calcPr fullCalcOnLoad="1"/>
</workbook>
</file>

<file path=xl/sharedStrings.xml><?xml version="1.0" encoding="utf-8"?>
<sst xmlns="http://schemas.openxmlformats.org/spreadsheetml/2006/main" count="213" uniqueCount="136">
  <si>
    <t>N п/п</t>
  </si>
  <si>
    <t>Наименование показателя</t>
  </si>
  <si>
    <t>Единица измерения</t>
  </si>
  <si>
    <t>Ответственные за представление информации</t>
  </si>
  <si>
    <t>Отчет- ный год</t>
  </si>
  <si>
    <t>I. Экономическое развитие</t>
  </si>
  <si>
    <t>процентов</t>
  </si>
  <si>
    <t>Среднемесячная номинальная начисленная заработная плата работников:</t>
  </si>
  <si>
    <t>рублей</t>
  </si>
  <si>
    <t>процентов от числа опрошенных</t>
  </si>
  <si>
    <t>единиц</t>
  </si>
  <si>
    <t>VII. Жилищно-коммунальное хозяйство</t>
  </si>
  <si>
    <t>Общая площадь жилых помещений, приходящаяся в среднем на одного жителя, - всего,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</si>
  <si>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</si>
  <si>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</si>
  <si>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</si>
  <si>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</si>
  <si>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>ДОКЛАД</t>
  </si>
  <si>
    <t>наименование городского округа (муниципального района)</t>
  </si>
  <si>
    <t>о достигнутых значениях показателей для оценки эффективности</t>
  </si>
  <si>
    <t>деятельности органов местного самоуправления городских округов</t>
  </si>
  <si>
    <t>значениях на 3-летний период</t>
  </si>
  <si>
    <t>Подпись</t>
  </si>
  <si>
    <t>Дата</t>
  </si>
  <si>
    <t>г.</t>
  </si>
  <si>
    <t>Ф.И.О. главы местной администрации городского округа (муниципального района)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</si>
  <si>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</si>
  <si>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V. Физическая культура и спорт</t>
  </si>
  <si>
    <t>VI. Жилищное строительство и обеспечение граждан жильем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</si>
  <si>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</si>
  <si>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</si>
  <si>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</si>
  <si>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</si>
  <si>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</si>
  <si>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</si>
  <si>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</si>
  <si>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</si>
  <si>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</si>
  <si>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</si>
  <si>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</si>
  <si>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</si>
  <si>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</si>
  <si>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Удельная величина потребления энергетических ресурсов муниципальными бюджетными учреждениями</t>
  </si>
  <si>
    <t>куб. метров на 1 человека населения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</si>
  <si>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</si>
  <si>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</si>
  <si>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Объем не завершенного в установленные сроки  строительства, осуществляемого за счет средств бюджета городского округа (муниципального района)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</si>
  <si>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</si>
  <si>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Минкультуры РД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</si>
  <si>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</si>
  <si>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</si>
  <si>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</si>
  <si>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</si>
  <si>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</si>
  <si>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</si>
  <si>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</si>
  <si>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</si>
  <si>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</si>
  <si>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</si>
  <si>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</si>
  <si>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</si>
  <si>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Число субъектов малого и среднего  предпринимательства в расчете на 10 тыс. человек населения</t>
  </si>
  <si>
    <t>Доля прибыльных  сельскохозяйственных  организаций в общем их числе</t>
  </si>
  <si>
    <t>крупных и средних предприятий и некоммерческих организаций</t>
  </si>
  <si>
    <t>муниципальных учреждений культуры и искусства</t>
  </si>
  <si>
    <t>муниципальных учреждений физической культуры и спорта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</si>
  <si>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</si>
  <si>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</si>
  <si>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</si>
  <si>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</si>
  <si>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учреждениий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</si>
  <si>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</si>
  <si>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учреждениий</t>
  </si>
  <si>
    <t>Доля муниципальных общеобразовательных учреждений, соответсвующих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</si>
  <si>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 в общем количестве муниципальных общеобразовательных учреждений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</si>
  <si>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</si>
  <si>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</si>
  <si>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населения, систематически занимающегося физической культурой и спортом</t>
  </si>
  <si>
    <t>в том числе 
введенная в действие за один год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</si>
  <si>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Республики Дагестан и (или) городского округа (муници-пального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террито-рии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</si>
  <si>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</si>
  <si>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</si>
  <si>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</si>
  <si>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Удовлетворенность населения деятельностью органов местного самоуправления городского округа (муниципального района)</t>
  </si>
  <si>
    <t>II. Дошкольное образование</t>
  </si>
  <si>
    <t>III. Общее и дополнительное образование</t>
  </si>
  <si>
    <t>IV. Культура</t>
  </si>
  <si>
    <t>кв. метров</t>
  </si>
  <si>
    <t>гектаров</t>
  </si>
  <si>
    <t>да/нет</t>
  </si>
  <si>
    <t>кВт/ч на 1 проживающего</t>
  </si>
  <si>
    <t>кВт/ч на 1 человека населения</t>
  </si>
  <si>
    <t>Предыдущие года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</si>
  <si>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</si>
  <si>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</si>
  <si>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</si>
  <si>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Плановый период 
(3 года)</t>
  </si>
  <si>
    <t>Органы местного самоуправления
 (по согласованию), Росреестр 
(по согласованию)
Дагестанстат
(по согласованию)</t>
  </si>
  <si>
    <t>Минсельхозпрод РД, органы местного самоуправления 
(по согласованию)</t>
  </si>
  <si>
    <t>Дагестанстат 
(по согласованию), 
органы местного 
самоуправления
(по согласованию)</t>
  </si>
  <si>
    <t>Дагестанстат
 (по согласованию),  Минобрнауки РД, 
органы местного самоуправления
(по согласованию)</t>
  </si>
  <si>
    <t xml:space="preserve">Дагестанстат
 (по согласованию),  Минобрнауки РД, 
органы местного самоуправления
(по согласованию)
</t>
  </si>
  <si>
    <t>Дагестанстат
 (по согласованию), 
Минкультуры РД,  
органы местного самоуправления
(по согласованию)</t>
  </si>
  <si>
    <t>Дагестанстат
 (по согласованию), 
Минспорт РД,  
органы местного самоуправления
(по согласованию)</t>
  </si>
  <si>
    <t>Дагестанстат 
(по согласованию), Минобрнауки РД, 
органы местного
самоуправления
(по согласованию)</t>
  </si>
  <si>
    <t>Минобрнауки РД, Дагестанстат 
(по согласованию),
органы местного 
самоуправления
(по согласованию)</t>
  </si>
  <si>
    <t>Дагестанстат
 (по согласованию), Минобрнауки РД, 
органы местного 
самоуправления
(по согласованию)</t>
  </si>
  <si>
    <t>Минобрнауки РД, 
органы местного 
самоуправления
(по согласования)</t>
  </si>
  <si>
    <t>Минобрнауки РД, органы местного 
самоуправления
(по согласованию)</t>
  </si>
  <si>
    <t>Минобрнауки РД, 
органы местного 
самоуправления
(по согласованию)</t>
  </si>
  <si>
    <t>Минобрнауки РД,  
органы местного 
самоуправления
(по согласованию)</t>
  </si>
  <si>
    <t>Минфин РД, Минобрнауки РД, 
органы местного 
самоуправления
(по согласованию)</t>
  </si>
  <si>
    <t>Минкультуры РД,
органы местного 
самоуправления
(по согласованию)</t>
  </si>
  <si>
    <t xml:space="preserve">Минкультуры РД, 
органы местного 
самоуправления
(по согласованию) </t>
  </si>
  <si>
    <t>Минкультуры РД, 
органы местного 
самоуправления
(по согласованию)</t>
  </si>
  <si>
    <t>Минспорт РД, 
органы местного 
самоуправления
(по согласованию)</t>
  </si>
  <si>
    <t>Дагестанстат 
(по согласованию), Минстрой РД, 
органы местного 
самоуправления
(по согласованию)</t>
  </si>
  <si>
    <t>Минстрой РД, 
органы местного 
самоуправления
(по согласованию)</t>
  </si>
  <si>
    <t xml:space="preserve"> Минстрой РД, 
органы местного 
самоуправления
(по согласованию)</t>
  </si>
  <si>
    <t>Минстрой РД,
органы местного 
самоуправления
(по согласованию)</t>
  </si>
  <si>
    <t xml:space="preserve">  Минстрой РД, 
органы местного 
самоуправления
(по согласованию)</t>
  </si>
  <si>
    <t>Минфин РД, 
органы местного 
самоуправления
(по согласованию)</t>
  </si>
  <si>
    <t xml:space="preserve">органы местного 
самоуправления
(по согласованию)  Дагестанстат
 (по согласованию) </t>
  </si>
  <si>
    <t>органы местного 
самоуправления
(по согласованию)</t>
  </si>
  <si>
    <r>
      <rPr>
        <sz val="12"/>
        <rFont val="Times New Roman"/>
        <family val="1"/>
      </rPr>
      <t>Минстрой РД, 
органы местного 
самоуправления
(по согласованию</t>
    </r>
    <r>
      <rPr>
        <b/>
        <sz val="12"/>
        <rFont val="Times New Roman"/>
        <family val="1"/>
      </rPr>
      <t>)</t>
    </r>
  </si>
  <si>
    <t>Минэкономразвития РД</t>
  </si>
  <si>
    <t>Дагестанстат
(по согласованию) </t>
  </si>
  <si>
    <t>и муниципальных районов за 2016 год и их планируемых</t>
  </si>
  <si>
    <t>да</t>
  </si>
  <si>
    <t xml:space="preserve"> Шабанов Магомед Гаджиевич</t>
  </si>
  <si>
    <t xml:space="preserve">      Муниципальный район "Кизилюртовский район"</t>
  </si>
  <si>
    <t>куб. метров      на 1 проживающего</t>
  </si>
  <si>
    <t>,</t>
  </si>
  <si>
    <t xml:space="preserve">Агентство по предпринимательству и инвестициям РД, органы местного самоуправления 
(по согласованию), Дагестанстат 
(по согласованию)
(по согласованию), Дагестанстат 
(по согласованию)
 </t>
  </si>
  <si>
    <t xml:space="preserve">Дагавтодор,
органы местного 
самоуправления
(по согласованию)
</t>
  </si>
  <si>
    <r>
      <t xml:space="preserve">Агентство по предпринимательству и инвестициям РД, органы местного самоуправления 
(по согласованию), Дагестанстат 
(по согласованию) 
органы местного самоуправления, </t>
    </r>
    <r>
      <rPr>
        <sz val="12"/>
        <color indexed="30"/>
        <rFont val="Times New Roman"/>
        <family val="1"/>
      </rPr>
      <t xml:space="preserve"> 
</t>
    </r>
    <r>
      <rPr>
        <sz val="12"/>
        <rFont val="Times New Roman"/>
        <family val="1"/>
      </rPr>
      <t>(по согласованию)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</si>
</sst>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0[$€-1]_-;\-* #,##0.00[$€-1]_-;_-* &quot;-&quot;??[$€-1]_-"/>
    <numFmt numFmtId="179" formatCode="0.00000"/>
    <numFmt numFmtId="180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2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indent="2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76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16" fontId="0" fillId="0" borderId="11" xfId="0" applyNumberFormat="1" applyBorder="1" applyAlignment="1">
      <alignment/>
    </xf>
    <xf numFmtId="0" fontId="6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3" xfId="67"/>
    <cellStyle name="Процентный 4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2 3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41;&#1070;&#1044;&#1046;&#1045;&#1058;\&#1041;&#1102;&#1076;&#1078;&#1077;&#1090;%202012\&#1056;&#1072;&#1089;&#1095;&#1077;&#1090;%20&#1054;&#1069;%20&#1085;&#1072;%202012&#1089;&#1086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-340"/>
      <sheetName val="Штат 2012"/>
      <sheetName val="Лист1"/>
      <sheetName val="охр2012)"/>
      <sheetName val="РС"/>
      <sheetName val="КСП"/>
      <sheetName val="Свод Культ"/>
      <sheetName val="Культ 2011"/>
      <sheetName val="Свод 2012"/>
      <sheetName val="смета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15"/>
  <sheetViews>
    <sheetView tabSelected="1" view="pageBreakPreview" zoomScale="85" zoomScaleSheetLayoutView="85" zoomScalePageLayoutView="0" workbookViewId="0" topLeftCell="A1">
      <selection activeCell="L62" sqref="L62"/>
    </sheetView>
  </sheetViews>
  <sheetFormatPr defaultColWidth="9.00390625" defaultRowHeight="12.75"/>
  <cols>
    <col min="1" max="1" width="6.375" style="0" bestFit="1" customWidth="1"/>
    <col min="2" max="2" width="42.625" style="0" customWidth="1"/>
    <col min="3" max="3" width="16.125" style="12" customWidth="1"/>
    <col min="4" max="4" width="22.00390625" style="32" customWidth="1"/>
    <col min="5" max="5" width="8.875" style="24" customWidth="1"/>
    <col min="6" max="6" width="8.875" style="0" customWidth="1"/>
    <col min="7" max="7" width="8.75390625" style="0" customWidth="1"/>
    <col min="8" max="8" width="9.625" style="0" customWidth="1"/>
    <col min="9" max="10" width="8.75390625" style="0" customWidth="1"/>
    <col min="11" max="11" width="8.875" style="0" customWidth="1"/>
    <col min="12" max="12" width="37.75390625" style="0" customWidth="1"/>
    <col min="13" max="13" width="9.125" style="0" customWidth="1"/>
  </cols>
  <sheetData>
    <row r="7" spans="1:11" ht="26.25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6.25">
      <c r="A8" s="5"/>
      <c r="B8" s="5"/>
      <c r="C8" s="10"/>
      <c r="D8" s="22"/>
      <c r="E8" s="22"/>
      <c r="F8" s="5"/>
      <c r="G8" s="5"/>
      <c r="H8" s="5"/>
      <c r="I8" s="5"/>
      <c r="J8" s="5"/>
      <c r="K8" s="5"/>
    </row>
    <row r="9" spans="1:11" ht="26.25">
      <c r="A9" s="5"/>
      <c r="B9" s="67" t="s">
        <v>129</v>
      </c>
      <c r="C9" s="67"/>
      <c r="D9" s="67"/>
      <c r="E9" s="67"/>
      <c r="F9" s="67"/>
      <c r="G9" s="67"/>
      <c r="H9" s="67"/>
      <c r="I9" s="67"/>
      <c r="J9" s="67"/>
      <c r="K9" s="5"/>
    </row>
    <row r="10" spans="2:10" ht="13.5" thickBot="1">
      <c r="B10" s="6"/>
      <c r="C10" s="11"/>
      <c r="D10" s="31"/>
      <c r="E10" s="23"/>
      <c r="F10" s="6"/>
      <c r="G10" s="6"/>
      <c r="H10" s="6"/>
      <c r="I10" s="6"/>
      <c r="J10" s="6"/>
    </row>
    <row r="11" spans="2:10" ht="12.75">
      <c r="B11" s="65" t="s">
        <v>25</v>
      </c>
      <c r="C11" s="65"/>
      <c r="D11" s="65"/>
      <c r="E11" s="65"/>
      <c r="F11" s="65"/>
      <c r="G11" s="65"/>
      <c r="H11" s="65"/>
      <c r="I11" s="65"/>
      <c r="J11" s="65"/>
    </row>
    <row r="12" ht="13.5">
      <c r="B12" s="4"/>
    </row>
    <row r="13" ht="13.5">
      <c r="B13" s="4"/>
    </row>
    <row r="15" spans="2:10" ht="16.5" thickBot="1">
      <c r="B15" s="68" t="s">
        <v>130</v>
      </c>
      <c r="C15" s="68"/>
      <c r="D15" s="68"/>
      <c r="E15" s="68"/>
      <c r="F15" s="68"/>
      <c r="G15" s="68"/>
      <c r="H15" s="68"/>
      <c r="I15" s="68"/>
      <c r="J15" s="68"/>
    </row>
    <row r="16" spans="2:10" ht="12.75">
      <c r="B16" s="65" t="s">
        <v>18</v>
      </c>
      <c r="C16" s="65"/>
      <c r="D16" s="65"/>
      <c r="E16" s="65"/>
      <c r="F16" s="65"/>
      <c r="G16" s="65"/>
      <c r="H16" s="65"/>
      <c r="I16" s="65"/>
      <c r="J16" s="65"/>
    </row>
    <row r="19" spans="2:10" ht="15.75">
      <c r="B19" s="53" t="s">
        <v>19</v>
      </c>
      <c r="C19" s="53"/>
      <c r="D19" s="53"/>
      <c r="E19" s="53"/>
      <c r="F19" s="53"/>
      <c r="G19" s="53"/>
      <c r="H19" s="53"/>
      <c r="I19" s="53"/>
      <c r="J19" s="53"/>
    </row>
    <row r="20" spans="2:10" ht="15.75">
      <c r="B20" s="53" t="s">
        <v>20</v>
      </c>
      <c r="C20" s="53"/>
      <c r="D20" s="53"/>
      <c r="E20" s="53"/>
      <c r="F20" s="53"/>
      <c r="G20" s="53"/>
      <c r="H20" s="53"/>
      <c r="I20" s="53"/>
      <c r="J20" s="53"/>
    </row>
    <row r="21" spans="2:10" ht="15.75">
      <c r="B21" s="53" t="s">
        <v>127</v>
      </c>
      <c r="C21" s="53"/>
      <c r="D21" s="53"/>
      <c r="E21" s="53"/>
      <c r="F21" s="53"/>
      <c r="G21" s="53"/>
      <c r="H21" s="53"/>
      <c r="I21" s="53"/>
      <c r="J21" s="53"/>
    </row>
    <row r="22" spans="2:10" ht="15.75">
      <c r="B22" s="53" t="s">
        <v>21</v>
      </c>
      <c r="C22" s="53"/>
      <c r="D22" s="53"/>
      <c r="E22" s="53"/>
      <c r="F22" s="53"/>
      <c r="G22" s="53"/>
      <c r="H22" s="53"/>
      <c r="I22" s="53"/>
      <c r="J22" s="53"/>
    </row>
    <row r="26" spans="8:14" ht="16.5" thickBot="1">
      <c r="H26" s="8" t="s">
        <v>22</v>
      </c>
      <c r="I26" s="9"/>
      <c r="J26" s="9"/>
      <c r="K26" s="7"/>
      <c r="L26" s="7"/>
      <c r="M26" s="7"/>
      <c r="N26" s="7"/>
    </row>
    <row r="29" spans="8:11" ht="13.5" thickBot="1">
      <c r="H29" s="8" t="s">
        <v>23</v>
      </c>
      <c r="I29" s="52">
        <v>42853</v>
      </c>
      <c r="J29" s="6">
        <v>2017</v>
      </c>
      <c r="K29" s="8" t="s">
        <v>24</v>
      </c>
    </row>
    <row r="34" ht="12.75">
      <c r="I34" s="45"/>
    </row>
    <row r="36" spans="1:11" ht="31.5" customHeight="1">
      <c r="A36" s="62" t="s">
        <v>0</v>
      </c>
      <c r="B36" s="62" t="s">
        <v>1</v>
      </c>
      <c r="C36" s="62" t="s">
        <v>2</v>
      </c>
      <c r="D36" s="61" t="s">
        <v>3</v>
      </c>
      <c r="E36" s="58" t="s">
        <v>92</v>
      </c>
      <c r="F36" s="59"/>
      <c r="G36" s="60"/>
      <c r="H36" s="1" t="s">
        <v>4</v>
      </c>
      <c r="I36" s="62" t="s">
        <v>96</v>
      </c>
      <c r="J36" s="62"/>
      <c r="K36" s="62"/>
    </row>
    <row r="37" spans="1:11" ht="15.75">
      <c r="A37" s="62"/>
      <c r="B37" s="62"/>
      <c r="C37" s="62"/>
      <c r="D37" s="61"/>
      <c r="E37" s="25">
        <v>2013</v>
      </c>
      <c r="F37" s="1">
        <v>2014</v>
      </c>
      <c r="G37" s="25">
        <v>2015</v>
      </c>
      <c r="H37" s="1">
        <v>2016</v>
      </c>
      <c r="I37" s="25">
        <v>2017</v>
      </c>
      <c r="J37" s="1">
        <v>2018</v>
      </c>
      <c r="K37" s="25">
        <v>2019</v>
      </c>
    </row>
    <row r="38" spans="1:11" ht="15.75">
      <c r="A38" s="66" t="s">
        <v>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2" ht="98.25" customHeight="1">
      <c r="A39" s="13">
        <v>1</v>
      </c>
      <c r="B39" s="14" t="s">
        <v>61</v>
      </c>
      <c r="C39" s="13" t="s">
        <v>10</v>
      </c>
      <c r="D39" s="27" t="s">
        <v>133</v>
      </c>
      <c r="E39" s="38">
        <v>106.4</v>
      </c>
      <c r="F39" s="35">
        <f>751/6.7182</f>
        <v>111.78589503140722</v>
      </c>
      <c r="G39" s="35">
        <v>112.68</v>
      </c>
      <c r="H39" s="36">
        <f>1231/7.0013</f>
        <v>175.82448973762015</v>
      </c>
      <c r="I39" s="36">
        <f>1265/7.1125</f>
        <v>177.85588752196838</v>
      </c>
      <c r="J39" s="14">
        <v>178.8</v>
      </c>
      <c r="K39" s="14">
        <v>179.6</v>
      </c>
      <c r="L39" s="47"/>
    </row>
    <row r="40" spans="1:12" ht="173.25">
      <c r="A40" s="13">
        <v>2</v>
      </c>
      <c r="B40" s="14" t="s">
        <v>93</v>
      </c>
      <c r="C40" s="13" t="s">
        <v>6</v>
      </c>
      <c r="D40" s="27" t="s">
        <v>135</v>
      </c>
      <c r="E40" s="39">
        <f>1802/3970*100</f>
        <v>45.3904282115869</v>
      </c>
      <c r="F40" s="36">
        <f>1542/3309*100</f>
        <v>46.60018132366274</v>
      </c>
      <c r="G40" s="14">
        <v>46.8</v>
      </c>
      <c r="H40" s="35">
        <f>1580/3350*100</f>
        <v>47.16417910447761</v>
      </c>
      <c r="I40" s="35">
        <v>47.3</v>
      </c>
      <c r="J40" s="35">
        <v>47.8</v>
      </c>
      <c r="K40" s="35">
        <v>48.2</v>
      </c>
      <c r="L40" s="48"/>
    </row>
    <row r="41" spans="1:12" ht="47.25">
      <c r="A41" s="13">
        <v>3</v>
      </c>
      <c r="B41" s="14" t="s">
        <v>94</v>
      </c>
      <c r="C41" s="13" t="s">
        <v>8</v>
      </c>
      <c r="D41" s="27" t="s">
        <v>126</v>
      </c>
      <c r="E41" s="38">
        <v>1689.4</v>
      </c>
      <c r="F41" s="14">
        <v>2802.1</v>
      </c>
      <c r="G41" s="14">
        <v>15882.6</v>
      </c>
      <c r="H41" s="14">
        <v>3273.8</v>
      </c>
      <c r="I41" s="14">
        <f>H41*1.02</f>
        <v>3339.2760000000003</v>
      </c>
      <c r="J41" s="14">
        <f>I41*1.02</f>
        <v>3406.06152</v>
      </c>
      <c r="K41" s="14">
        <f>J41*1.02</f>
        <v>3474.1827504000003</v>
      </c>
      <c r="L41" s="48"/>
    </row>
    <row r="42" spans="1:12" ht="110.25">
      <c r="A42" s="13">
        <v>4</v>
      </c>
      <c r="B42" s="14" t="s">
        <v>95</v>
      </c>
      <c r="C42" s="13" t="s">
        <v>6</v>
      </c>
      <c r="D42" s="27" t="s">
        <v>97</v>
      </c>
      <c r="E42" s="38">
        <v>30</v>
      </c>
      <c r="F42" s="14">
        <v>34</v>
      </c>
      <c r="G42" s="14">
        <v>56</v>
      </c>
      <c r="H42" s="14">
        <v>58.3</v>
      </c>
      <c r="I42" s="14">
        <v>58.5</v>
      </c>
      <c r="J42" s="36">
        <f>I42*1.02</f>
        <v>59.67</v>
      </c>
      <c r="K42" s="36">
        <v>60.2</v>
      </c>
      <c r="L42" s="48"/>
    </row>
    <row r="43" spans="1:12" ht="93" customHeight="1">
      <c r="A43" s="13">
        <v>5</v>
      </c>
      <c r="B43" s="14" t="s">
        <v>62</v>
      </c>
      <c r="C43" s="20" t="s">
        <v>6</v>
      </c>
      <c r="D43" s="27" t="s">
        <v>98</v>
      </c>
      <c r="E43" s="38">
        <v>78</v>
      </c>
      <c r="F43" s="14">
        <v>78</v>
      </c>
      <c r="G43" s="14">
        <v>89</v>
      </c>
      <c r="H43" s="36">
        <f>17/19*100</f>
        <v>89.47368421052632</v>
      </c>
      <c r="I43" s="35">
        <f>18/19*100</f>
        <v>94.73684210526315</v>
      </c>
      <c r="J43" s="35">
        <f>18/19*100</f>
        <v>94.73684210526315</v>
      </c>
      <c r="K43" s="35">
        <f>19/19*100</f>
        <v>100</v>
      </c>
      <c r="L43" s="48"/>
    </row>
    <row r="44" spans="1:12" ht="94.5">
      <c r="A44" s="13">
        <v>6</v>
      </c>
      <c r="B44" s="14" t="s">
        <v>44</v>
      </c>
      <c r="C44" s="13" t="s">
        <v>6</v>
      </c>
      <c r="D44" s="27" t="s">
        <v>134</v>
      </c>
      <c r="E44" s="38">
        <v>68</v>
      </c>
      <c r="F44" s="14">
        <v>63</v>
      </c>
      <c r="G44" s="37">
        <f>188.1/340.7*100</f>
        <v>55.20986204872321</v>
      </c>
      <c r="H44" s="46">
        <v>52</v>
      </c>
      <c r="I44" s="14">
        <v>51</v>
      </c>
      <c r="J44" s="14">
        <v>49</v>
      </c>
      <c r="K44" s="14">
        <v>47</v>
      </c>
      <c r="L44" s="48"/>
    </row>
    <row r="45" spans="1:12" ht="141.75">
      <c r="A45" s="13">
        <v>7</v>
      </c>
      <c r="B45" s="14" t="s">
        <v>45</v>
      </c>
      <c r="C45" s="13" t="s">
        <v>6</v>
      </c>
      <c r="D45" s="27" t="s">
        <v>134</v>
      </c>
      <c r="E45" s="4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48"/>
    </row>
    <row r="46" spans="1:12" ht="47.25">
      <c r="A46" s="54">
        <v>8</v>
      </c>
      <c r="B46" s="14" t="s">
        <v>7</v>
      </c>
      <c r="C46" s="13" t="s">
        <v>8</v>
      </c>
      <c r="D46" s="27"/>
      <c r="E46" s="26"/>
      <c r="F46" s="14"/>
      <c r="G46" s="14"/>
      <c r="H46" s="14"/>
      <c r="I46" s="14"/>
      <c r="J46" s="14"/>
      <c r="K46" s="14"/>
      <c r="L46" s="48"/>
    </row>
    <row r="47" spans="1:12" ht="78.75">
      <c r="A47" s="55"/>
      <c r="B47" s="17" t="s">
        <v>63</v>
      </c>
      <c r="C47" s="13" t="s">
        <v>8</v>
      </c>
      <c r="D47" s="27" t="s">
        <v>99</v>
      </c>
      <c r="E47" s="38">
        <v>13859</v>
      </c>
      <c r="F47" s="14">
        <v>15069.7</v>
      </c>
      <c r="G47" s="14">
        <v>16369.7</v>
      </c>
      <c r="H47" s="14">
        <v>16676.1</v>
      </c>
      <c r="I47" s="14">
        <f>H47*1.02</f>
        <v>17009.622</v>
      </c>
      <c r="J47" s="14">
        <f>I47*1.23</f>
        <v>20921.835059999998</v>
      </c>
      <c r="K47" s="14">
        <f>J47*1.03</f>
        <v>21549.490111799998</v>
      </c>
      <c r="L47" s="48"/>
    </row>
    <row r="48" spans="1:11" ht="78.75">
      <c r="A48" s="55"/>
      <c r="B48" s="17" t="s">
        <v>66</v>
      </c>
      <c r="C48" s="13" t="s">
        <v>8</v>
      </c>
      <c r="D48" s="27" t="s">
        <v>99</v>
      </c>
      <c r="E48" s="38">
        <v>7724.4</v>
      </c>
      <c r="F48" s="14">
        <v>8990.7</v>
      </c>
      <c r="G48" s="14">
        <v>11129</v>
      </c>
      <c r="H48" s="14">
        <v>11594.2</v>
      </c>
      <c r="I48" s="14">
        <f aca="true" t="shared" si="0" ref="I48:K52">H48*1.05</f>
        <v>12173.910000000002</v>
      </c>
      <c r="J48" s="14">
        <f t="shared" si="0"/>
        <v>12782.605500000001</v>
      </c>
      <c r="K48" s="14">
        <f t="shared" si="0"/>
        <v>13421.735775000003</v>
      </c>
    </row>
    <row r="49" spans="1:11" ht="94.5">
      <c r="A49" s="55"/>
      <c r="B49" s="17" t="s">
        <v>67</v>
      </c>
      <c r="C49" s="13" t="s">
        <v>8</v>
      </c>
      <c r="D49" s="27" t="s">
        <v>100</v>
      </c>
      <c r="E49" s="41">
        <v>13557.5</v>
      </c>
      <c r="F49" s="14">
        <v>15380.3</v>
      </c>
      <c r="G49" s="14">
        <v>15765.5</v>
      </c>
      <c r="H49" s="46">
        <v>15687.25</v>
      </c>
      <c r="I49" s="14">
        <f t="shared" si="0"/>
        <v>16471.6125</v>
      </c>
      <c r="J49" s="14">
        <f t="shared" si="0"/>
        <v>17295.193125</v>
      </c>
      <c r="K49" s="14">
        <f t="shared" si="0"/>
        <v>18159.952781250002</v>
      </c>
    </row>
    <row r="50" spans="1:11" ht="96" customHeight="1">
      <c r="A50" s="55"/>
      <c r="B50" s="17" t="s">
        <v>68</v>
      </c>
      <c r="C50" s="13" t="s">
        <v>8</v>
      </c>
      <c r="D50" s="30" t="s">
        <v>101</v>
      </c>
      <c r="E50" s="14">
        <v>16200</v>
      </c>
      <c r="F50" s="14">
        <v>17941.8</v>
      </c>
      <c r="G50" s="14">
        <v>19119</v>
      </c>
      <c r="H50" s="46">
        <v>17489.7</v>
      </c>
      <c r="I50" s="14">
        <f t="shared" si="0"/>
        <v>18364.185</v>
      </c>
      <c r="J50" s="14">
        <f t="shared" si="0"/>
        <v>19282.39425</v>
      </c>
      <c r="K50" s="14">
        <f t="shared" si="0"/>
        <v>20246.5139625</v>
      </c>
    </row>
    <row r="51" spans="1:11" ht="94.5">
      <c r="A51" s="55"/>
      <c r="B51" s="17" t="s">
        <v>64</v>
      </c>
      <c r="C51" s="13" t="s">
        <v>8</v>
      </c>
      <c r="D51" s="30" t="s">
        <v>102</v>
      </c>
      <c r="E51" s="14">
        <v>7746.4</v>
      </c>
      <c r="F51" s="14">
        <v>10675.3</v>
      </c>
      <c r="G51" s="14">
        <v>10841.7</v>
      </c>
      <c r="H51" s="14">
        <v>10740.3</v>
      </c>
      <c r="I51" s="14">
        <f t="shared" si="0"/>
        <v>11277.315</v>
      </c>
      <c r="J51" s="14">
        <f t="shared" si="0"/>
        <v>11841.180750000001</v>
      </c>
      <c r="K51" s="14">
        <f t="shared" si="0"/>
        <v>12433.239787500002</v>
      </c>
    </row>
    <row r="52" spans="1:11" ht="94.5">
      <c r="A52" s="55"/>
      <c r="B52" s="17" t="s">
        <v>65</v>
      </c>
      <c r="C52" s="13" t="s">
        <v>8</v>
      </c>
      <c r="D52" s="30" t="s">
        <v>103</v>
      </c>
      <c r="E52" s="14">
        <v>7950.7</v>
      </c>
      <c r="F52" s="14">
        <v>14836.4</v>
      </c>
      <c r="G52" s="14">
        <v>14124.2</v>
      </c>
      <c r="H52" s="14">
        <v>13780.2</v>
      </c>
      <c r="I52" s="14">
        <f t="shared" si="0"/>
        <v>14469.210000000001</v>
      </c>
      <c r="J52" s="14">
        <f t="shared" si="0"/>
        <v>15192.670500000002</v>
      </c>
      <c r="K52" s="14">
        <f t="shared" si="0"/>
        <v>15952.304025000003</v>
      </c>
    </row>
    <row r="53" spans="1:11" ht="15.75">
      <c r="A53" s="56" t="s">
        <v>84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3" ht="94.5">
      <c r="A54" s="13">
        <v>9</v>
      </c>
      <c r="B54" s="14" t="s">
        <v>49</v>
      </c>
      <c r="C54" s="20" t="s">
        <v>6</v>
      </c>
      <c r="D54" s="30" t="s">
        <v>104</v>
      </c>
      <c r="E54" s="14">
        <v>11.5</v>
      </c>
      <c r="F54" s="14">
        <v>10.1</v>
      </c>
      <c r="G54" s="14">
        <v>10.6</v>
      </c>
      <c r="H54" s="43">
        <f>1229/9322*100</f>
        <v>13.183866123149537</v>
      </c>
      <c r="I54" s="44">
        <f>1241/9321*100</f>
        <v>13.31402210063298</v>
      </c>
      <c r="J54" s="46">
        <v>13.6</v>
      </c>
      <c r="K54" s="46">
        <v>13.8</v>
      </c>
      <c r="M54" s="48"/>
    </row>
    <row r="55" spans="1:13" ht="94.5">
      <c r="A55" s="13">
        <v>10</v>
      </c>
      <c r="B55" s="14" t="s">
        <v>69</v>
      </c>
      <c r="C55" s="20" t="s">
        <v>6</v>
      </c>
      <c r="D55" s="30" t="s">
        <v>105</v>
      </c>
      <c r="E55" s="14">
        <v>8.18</v>
      </c>
      <c r="F55" s="36">
        <f>5119/8618*100</f>
        <v>59.39893246692968</v>
      </c>
      <c r="G55" s="36">
        <v>9.76</v>
      </c>
      <c r="H55" s="36">
        <f>794/9311*100</f>
        <v>8.527548061432714</v>
      </c>
      <c r="I55" s="36">
        <f>734/9322*100</f>
        <v>7.873846813988415</v>
      </c>
      <c r="J55" s="36">
        <f>734/9322*100</f>
        <v>7.873846813988415</v>
      </c>
      <c r="K55" s="36">
        <f>734/9322*100</f>
        <v>7.873846813988415</v>
      </c>
      <c r="L55" s="48"/>
      <c r="M55" s="48"/>
    </row>
    <row r="56" spans="1:13" ht="110.25">
      <c r="A56" s="13">
        <v>11</v>
      </c>
      <c r="B56" s="14" t="s">
        <v>70</v>
      </c>
      <c r="C56" s="20" t="s">
        <v>6</v>
      </c>
      <c r="D56" s="30" t="s">
        <v>106</v>
      </c>
      <c r="E56" s="14">
        <v>87.5</v>
      </c>
      <c r="F56" s="14">
        <v>87.5</v>
      </c>
      <c r="G56" s="36">
        <f>7/9*100</f>
        <v>77.77777777777779</v>
      </c>
      <c r="H56" s="14">
        <f>7/10*100</f>
        <v>70</v>
      </c>
      <c r="I56" s="14">
        <f>7/10*100</f>
        <v>70</v>
      </c>
      <c r="J56" s="14">
        <f>7/10*100</f>
        <v>70</v>
      </c>
      <c r="K56" s="14">
        <f>7/10*100</f>
        <v>70</v>
      </c>
      <c r="L56" s="48"/>
      <c r="M56" s="48"/>
    </row>
    <row r="57" spans="1:13" ht="15.75">
      <c r="A57" s="56" t="s">
        <v>85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8"/>
      <c r="M57" s="48"/>
    </row>
    <row r="58" spans="1:13" ht="141.75">
      <c r="A58" s="13">
        <v>12</v>
      </c>
      <c r="B58" s="14" t="s">
        <v>71</v>
      </c>
      <c r="C58" s="20" t="s">
        <v>6</v>
      </c>
      <c r="D58" s="30" t="s">
        <v>107</v>
      </c>
      <c r="E58" s="14">
        <v>99.4</v>
      </c>
      <c r="F58" s="14">
        <v>82.1</v>
      </c>
      <c r="G58" s="14">
        <v>72.8</v>
      </c>
      <c r="H58" s="35">
        <v>86</v>
      </c>
      <c r="I58" s="35">
        <v>86.8</v>
      </c>
      <c r="J58" s="14">
        <v>87.5</v>
      </c>
      <c r="K58" s="35">
        <v>89</v>
      </c>
      <c r="L58" s="48"/>
      <c r="M58" s="48"/>
    </row>
    <row r="59" spans="1:13" ht="94.5">
      <c r="A59" s="13">
        <v>13</v>
      </c>
      <c r="B59" s="14" t="s">
        <v>72</v>
      </c>
      <c r="C59" s="20" t="s">
        <v>6</v>
      </c>
      <c r="D59" s="30" t="s">
        <v>108</v>
      </c>
      <c r="E59" s="14">
        <v>1.5</v>
      </c>
      <c r="F59" s="14">
        <v>21.7</v>
      </c>
      <c r="G59" s="36">
        <v>27.2</v>
      </c>
      <c r="H59" s="14">
        <v>17.6</v>
      </c>
      <c r="I59" s="44">
        <v>15.2</v>
      </c>
      <c r="J59" s="46">
        <f>17.4-4.9</f>
        <v>12.499999999999998</v>
      </c>
      <c r="K59" s="46">
        <v>11</v>
      </c>
      <c r="L59" s="48"/>
      <c r="M59" s="48"/>
    </row>
    <row r="60" spans="1:13" ht="94.5">
      <c r="A60" s="13">
        <v>14</v>
      </c>
      <c r="B60" s="14" t="s">
        <v>73</v>
      </c>
      <c r="C60" s="20" t="s">
        <v>6</v>
      </c>
      <c r="D60" s="27" t="s">
        <v>108</v>
      </c>
      <c r="E60" s="42">
        <v>74</v>
      </c>
      <c r="F60" s="14">
        <v>74.13</v>
      </c>
      <c r="G60" s="36">
        <f>1143.48/15</f>
        <v>76.232</v>
      </c>
      <c r="H60" s="36">
        <f>1199.6/15</f>
        <v>79.97333333333333</v>
      </c>
      <c r="I60" s="36">
        <v>80.81</v>
      </c>
      <c r="J60" s="36">
        <v>80.81</v>
      </c>
      <c r="K60" s="36">
        <v>80.81</v>
      </c>
      <c r="L60" s="48"/>
      <c r="M60" s="48"/>
    </row>
    <row r="61" spans="1:12" ht="110.25">
      <c r="A61" s="13">
        <v>15</v>
      </c>
      <c r="B61" s="14" t="s">
        <v>74</v>
      </c>
      <c r="C61" s="20" t="s">
        <v>6</v>
      </c>
      <c r="D61" s="30" t="s">
        <v>109</v>
      </c>
      <c r="E61" s="14">
        <v>64</v>
      </c>
      <c r="F61" s="14">
        <v>92</v>
      </c>
      <c r="G61" s="36">
        <f>15/23*100</f>
        <v>65.21739130434783</v>
      </c>
      <c r="H61" s="36">
        <f>6/23*100</f>
        <v>26.08695652173913</v>
      </c>
      <c r="I61" s="36">
        <f>6/23*100</f>
        <v>26.08695652173913</v>
      </c>
      <c r="J61" s="36">
        <f>6/23*100</f>
        <v>26.08695652173913</v>
      </c>
      <c r="K61" s="36">
        <f>6/23*100</f>
        <v>26.08695652173913</v>
      </c>
      <c r="L61" s="48"/>
    </row>
    <row r="62" spans="1:12" ht="63">
      <c r="A62" s="13">
        <v>16</v>
      </c>
      <c r="B62" s="14" t="s">
        <v>26</v>
      </c>
      <c r="C62" s="20" t="s">
        <v>6</v>
      </c>
      <c r="D62" s="30" t="s">
        <v>110</v>
      </c>
      <c r="E62" s="14">
        <v>78.4</v>
      </c>
      <c r="F62" s="14">
        <v>78.4</v>
      </c>
      <c r="G62" s="14">
        <v>78.4</v>
      </c>
      <c r="H62" s="14">
        <v>78.4</v>
      </c>
      <c r="I62" s="14">
        <v>78.4</v>
      </c>
      <c r="J62" s="14">
        <v>78.4</v>
      </c>
      <c r="K62" s="14">
        <v>78.4</v>
      </c>
      <c r="L62" s="48"/>
    </row>
    <row r="63" spans="1:12" ht="94.5">
      <c r="A63" s="13">
        <v>17</v>
      </c>
      <c r="B63" s="14" t="s">
        <v>50</v>
      </c>
      <c r="C63" s="20" t="s">
        <v>6</v>
      </c>
      <c r="D63" s="30" t="s">
        <v>109</v>
      </c>
      <c r="E63" s="14">
        <v>22.34</v>
      </c>
      <c r="F63" s="14">
        <v>23.27</v>
      </c>
      <c r="G63" s="36">
        <v>19.87</v>
      </c>
      <c r="H63" s="36">
        <f>1851/10150*100</f>
        <v>18.23645320197044</v>
      </c>
      <c r="I63" s="44">
        <v>17.96</v>
      </c>
      <c r="J63" s="46">
        <v>17.2</v>
      </c>
      <c r="K63" s="46">
        <v>16.5</v>
      </c>
      <c r="L63" s="48"/>
    </row>
    <row r="64" spans="1:12" ht="78.75">
      <c r="A64" s="13">
        <v>18</v>
      </c>
      <c r="B64" s="14" t="s">
        <v>51</v>
      </c>
      <c r="C64" s="20" t="s">
        <v>16</v>
      </c>
      <c r="D64" s="30" t="s">
        <v>111</v>
      </c>
      <c r="E64" s="14">
        <v>41.6</v>
      </c>
      <c r="F64" s="14">
        <v>46.3</v>
      </c>
      <c r="G64" s="14">
        <v>43.1</v>
      </c>
      <c r="H64" s="14">
        <v>42.9</v>
      </c>
      <c r="I64" s="36">
        <f>H64*1.03</f>
        <v>44.187</v>
      </c>
      <c r="J64" s="36">
        <f>I64*1.03</f>
        <v>45.51261</v>
      </c>
      <c r="K64" s="36">
        <f>J64*1.03</f>
        <v>46.877988300000005</v>
      </c>
      <c r="L64" s="48"/>
    </row>
    <row r="65" spans="1:12" ht="110.25">
      <c r="A65" s="13">
        <v>19</v>
      </c>
      <c r="B65" s="14" t="s">
        <v>75</v>
      </c>
      <c r="C65" s="15" t="s">
        <v>6</v>
      </c>
      <c r="D65" s="30" t="s">
        <v>109</v>
      </c>
      <c r="E65" s="14">
        <v>21.3</v>
      </c>
      <c r="F65" s="36">
        <f>3509/15283*100</f>
        <v>22.960151802656547</v>
      </c>
      <c r="G65" s="36">
        <v>42.51</v>
      </c>
      <c r="H65" s="35">
        <f>6958/15459*100</f>
        <v>45.00937964939518</v>
      </c>
      <c r="I65" s="35">
        <v>45.3</v>
      </c>
      <c r="J65" s="14">
        <v>45.8</v>
      </c>
      <c r="K65" s="14">
        <v>46.2</v>
      </c>
      <c r="L65" s="48"/>
    </row>
    <row r="66" spans="1:12" ht="15.75">
      <c r="A66" s="56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48"/>
    </row>
    <row r="67" spans="1:12" ht="47.25">
      <c r="A67" s="54">
        <v>20</v>
      </c>
      <c r="B67" s="14" t="s">
        <v>76</v>
      </c>
      <c r="C67" s="13"/>
      <c r="D67" s="30"/>
      <c r="E67" s="28"/>
      <c r="F67" s="14"/>
      <c r="G67" s="14"/>
      <c r="H67" s="14"/>
      <c r="I67" s="14"/>
      <c r="J67" s="14"/>
      <c r="K67" s="14"/>
      <c r="L67" s="48"/>
    </row>
    <row r="68" spans="1:12" ht="63">
      <c r="A68" s="55"/>
      <c r="B68" s="17" t="s">
        <v>35</v>
      </c>
      <c r="C68" s="13" t="s">
        <v>6</v>
      </c>
      <c r="D68" s="30" t="s">
        <v>112</v>
      </c>
      <c r="E68" s="14">
        <v>7</v>
      </c>
      <c r="F68" s="14">
        <v>8</v>
      </c>
      <c r="G68" s="35">
        <v>9.3</v>
      </c>
      <c r="H68" s="35">
        <v>56</v>
      </c>
      <c r="I68" s="35">
        <v>56</v>
      </c>
      <c r="J68" s="35">
        <v>56</v>
      </c>
      <c r="K68" s="35">
        <v>56</v>
      </c>
      <c r="L68" s="48"/>
    </row>
    <row r="69" spans="1:12" ht="63">
      <c r="A69" s="55"/>
      <c r="B69" s="17" t="s">
        <v>36</v>
      </c>
      <c r="C69" s="13" t="s">
        <v>6</v>
      </c>
      <c r="D69" s="30" t="s">
        <v>113</v>
      </c>
      <c r="E69" s="14">
        <v>40.8</v>
      </c>
      <c r="F69" s="14">
        <v>20.71</v>
      </c>
      <c r="G69" s="35">
        <f>17.44/66.3*100</f>
        <v>26.304675716440425</v>
      </c>
      <c r="H69" s="35">
        <v>80</v>
      </c>
      <c r="I69" s="35">
        <v>80</v>
      </c>
      <c r="J69" s="35">
        <v>80</v>
      </c>
      <c r="K69" s="35">
        <v>80</v>
      </c>
      <c r="L69" s="48"/>
    </row>
    <row r="70" spans="1:12" ht="63">
      <c r="A70" s="57"/>
      <c r="B70" s="17" t="s">
        <v>37</v>
      </c>
      <c r="C70" s="13" t="s">
        <v>6</v>
      </c>
      <c r="D70" s="30" t="s">
        <v>113</v>
      </c>
      <c r="E70" s="14">
        <v>0</v>
      </c>
      <c r="F70" s="14">
        <v>0</v>
      </c>
      <c r="G70" s="14">
        <v>0</v>
      </c>
      <c r="H70" s="14">
        <v>0</v>
      </c>
      <c r="I70" s="36"/>
      <c r="J70" s="14"/>
      <c r="K70" s="14"/>
      <c r="L70" s="48"/>
    </row>
    <row r="71" spans="1:12" ht="94.5">
      <c r="A71" s="13">
        <v>21</v>
      </c>
      <c r="B71" s="14" t="s">
        <v>52</v>
      </c>
      <c r="C71" s="13" t="s">
        <v>6</v>
      </c>
      <c r="D71" s="30" t="s">
        <v>48</v>
      </c>
      <c r="E71" s="14">
        <v>24.2</v>
      </c>
      <c r="F71" s="14">
        <f>6/32*100</f>
        <v>18.75</v>
      </c>
      <c r="G71" s="14">
        <v>13.3</v>
      </c>
      <c r="H71" s="35">
        <f>4/30*100</f>
        <v>13.333333333333334</v>
      </c>
      <c r="I71" s="35">
        <f>4/30*100</f>
        <v>13.333333333333334</v>
      </c>
      <c r="J71" s="35">
        <f>4/30*100</f>
        <v>13.333333333333334</v>
      </c>
      <c r="K71" s="35">
        <f>4/30*100</f>
        <v>13.333333333333334</v>
      </c>
      <c r="L71" s="48"/>
    </row>
    <row r="72" spans="1:12" ht="110.25">
      <c r="A72" s="13">
        <v>22</v>
      </c>
      <c r="B72" s="14" t="s">
        <v>53</v>
      </c>
      <c r="C72" s="13" t="s">
        <v>6</v>
      </c>
      <c r="D72" s="30" t="s">
        <v>114</v>
      </c>
      <c r="E72" s="14">
        <v>0</v>
      </c>
      <c r="F72" s="14">
        <v>68.4</v>
      </c>
      <c r="G72" s="14">
        <f>100-33.3</f>
        <v>66.7</v>
      </c>
      <c r="H72" s="14">
        <v>65</v>
      </c>
      <c r="I72" s="35">
        <f>100-36</f>
        <v>64</v>
      </c>
      <c r="J72" s="35">
        <f>100-37</f>
        <v>63</v>
      </c>
      <c r="K72" s="35">
        <f>100-37</f>
        <v>63</v>
      </c>
      <c r="L72" s="48"/>
    </row>
    <row r="73" spans="1:12" ht="15.75">
      <c r="A73" s="56" t="s">
        <v>27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48"/>
    </row>
    <row r="74" spans="1:12" ht="63">
      <c r="A74" s="13">
        <v>23</v>
      </c>
      <c r="B74" s="14" t="s">
        <v>77</v>
      </c>
      <c r="C74" s="15" t="s">
        <v>6</v>
      </c>
      <c r="D74" s="30" t="s">
        <v>115</v>
      </c>
      <c r="E74" s="14">
        <v>9.3</v>
      </c>
      <c r="F74" s="14">
        <v>12.3</v>
      </c>
      <c r="G74" s="43">
        <f>16357/67802*100</f>
        <v>24.124657089761364</v>
      </c>
      <c r="H74" s="46">
        <v>34.5</v>
      </c>
      <c r="I74" s="14">
        <v>35.5</v>
      </c>
      <c r="J74" s="14">
        <v>36</v>
      </c>
      <c r="K74" s="14">
        <v>38</v>
      </c>
      <c r="L74" s="48"/>
    </row>
    <row r="75" spans="1:12" ht="15.75">
      <c r="A75" s="56" t="s">
        <v>28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48"/>
    </row>
    <row r="76" spans="1:12" ht="48.75" customHeight="1">
      <c r="A76" s="63">
        <v>24</v>
      </c>
      <c r="B76" s="14" t="s">
        <v>12</v>
      </c>
      <c r="C76" s="13" t="s">
        <v>87</v>
      </c>
      <c r="D76" s="30"/>
      <c r="E76" s="14">
        <v>18.93</v>
      </c>
      <c r="F76" s="14">
        <v>19.28</v>
      </c>
      <c r="G76" s="36">
        <f>(1295.55+23.885)/68.96</f>
        <v>19.133338167053367</v>
      </c>
      <c r="H76" s="14">
        <v>19.2</v>
      </c>
      <c r="I76" s="14">
        <v>19.2</v>
      </c>
      <c r="J76" s="14">
        <v>19.2</v>
      </c>
      <c r="K76" s="14">
        <v>19.2</v>
      </c>
      <c r="L76" s="48"/>
    </row>
    <row r="77" spans="1:12" ht="94.5">
      <c r="A77" s="63"/>
      <c r="B77" s="17" t="s">
        <v>78</v>
      </c>
      <c r="C77" s="13" t="s">
        <v>87</v>
      </c>
      <c r="D77" s="30" t="s">
        <v>116</v>
      </c>
      <c r="E77" s="14">
        <v>0.3</v>
      </c>
      <c r="F77" s="14">
        <v>0.3</v>
      </c>
      <c r="G77" s="14">
        <v>0.3</v>
      </c>
      <c r="H77" s="14">
        <v>0.3</v>
      </c>
      <c r="I77" s="14">
        <v>0.3</v>
      </c>
      <c r="J77" s="14">
        <v>0.3</v>
      </c>
      <c r="K77" s="14">
        <v>0.3</v>
      </c>
      <c r="L77" s="48"/>
    </row>
    <row r="78" spans="1:12" ht="48.75" customHeight="1">
      <c r="A78" s="63">
        <v>25</v>
      </c>
      <c r="B78" s="14" t="s">
        <v>54</v>
      </c>
      <c r="C78" s="13" t="s">
        <v>88</v>
      </c>
      <c r="D78" s="30"/>
      <c r="E78" s="14">
        <v>0</v>
      </c>
      <c r="F78" s="35">
        <f>87.35/6.7183</f>
        <v>13.00180105086108</v>
      </c>
      <c r="G78" s="36">
        <f>160/6.8966</f>
        <v>23.199837601136792</v>
      </c>
      <c r="H78" s="36">
        <f>2/7.0013</f>
        <v>0.2856612343421936</v>
      </c>
      <c r="I78" s="14">
        <v>0.5</v>
      </c>
      <c r="J78" s="14">
        <v>0.5</v>
      </c>
      <c r="K78" s="14">
        <v>0.5</v>
      </c>
      <c r="L78" s="49"/>
    </row>
    <row r="79" spans="1:12" ht="110.25">
      <c r="A79" s="63"/>
      <c r="B79" s="17" t="s">
        <v>55</v>
      </c>
      <c r="C79" s="13" t="s">
        <v>88</v>
      </c>
      <c r="D79" s="30" t="s">
        <v>117</v>
      </c>
      <c r="E79" s="14">
        <v>0</v>
      </c>
      <c r="F79" s="35">
        <f>70/6.7183</f>
        <v>10.419302502121072</v>
      </c>
      <c r="G79" s="36">
        <f>160/6.8966</f>
        <v>23.199837601136792</v>
      </c>
      <c r="H79" s="14">
        <v>0</v>
      </c>
      <c r="I79" s="14">
        <v>0</v>
      </c>
      <c r="J79" s="14">
        <v>0</v>
      </c>
      <c r="K79" s="14">
        <v>0</v>
      </c>
      <c r="L79" s="48"/>
    </row>
    <row r="80" spans="1:12" ht="126">
      <c r="A80" s="54">
        <v>26</v>
      </c>
      <c r="B80" s="14" t="s">
        <v>56</v>
      </c>
      <c r="C80" s="13"/>
      <c r="D80" s="30"/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48"/>
    </row>
    <row r="81" spans="1:12" ht="63">
      <c r="A81" s="55"/>
      <c r="B81" s="17" t="s">
        <v>57</v>
      </c>
      <c r="C81" s="13" t="s">
        <v>87</v>
      </c>
      <c r="D81" s="30" t="s">
        <v>118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48"/>
    </row>
    <row r="82" spans="1:12" ht="63">
      <c r="A82" s="57"/>
      <c r="B82" s="17" t="s">
        <v>58</v>
      </c>
      <c r="C82" s="13" t="s">
        <v>87</v>
      </c>
      <c r="D82" s="30" t="s">
        <v>118</v>
      </c>
      <c r="E82" s="14">
        <v>0</v>
      </c>
      <c r="F82" s="14">
        <v>0</v>
      </c>
      <c r="G82" s="14">
        <v>0</v>
      </c>
      <c r="H82" s="14">
        <v>0</v>
      </c>
      <c r="I82" s="14">
        <v>21958</v>
      </c>
      <c r="J82" s="14">
        <v>20000</v>
      </c>
      <c r="K82" s="14">
        <v>20000</v>
      </c>
      <c r="L82" s="48"/>
    </row>
    <row r="83" spans="1:12" ht="15.75">
      <c r="A83" s="56" t="s">
        <v>11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8"/>
    </row>
    <row r="84" spans="1:12" ht="126">
      <c r="A84" s="13">
        <v>27</v>
      </c>
      <c r="B84" s="14" t="s">
        <v>59</v>
      </c>
      <c r="C84" s="13" t="s">
        <v>6</v>
      </c>
      <c r="D84" s="30" t="s">
        <v>117</v>
      </c>
      <c r="E84" s="14">
        <v>100</v>
      </c>
      <c r="F84" s="14">
        <v>100</v>
      </c>
      <c r="G84" s="14">
        <v>100</v>
      </c>
      <c r="H84" s="14">
        <v>100</v>
      </c>
      <c r="I84" s="14">
        <v>100</v>
      </c>
      <c r="J84" s="14">
        <v>100</v>
      </c>
      <c r="K84" s="14">
        <v>100</v>
      </c>
      <c r="L84" s="48"/>
    </row>
    <row r="85" spans="1:12" ht="294.75" customHeight="1">
      <c r="A85" s="13">
        <v>28</v>
      </c>
      <c r="B85" s="14" t="s">
        <v>79</v>
      </c>
      <c r="C85" s="13" t="s">
        <v>6</v>
      </c>
      <c r="D85" s="30" t="s">
        <v>119</v>
      </c>
      <c r="E85" s="14">
        <v>100</v>
      </c>
      <c r="F85" s="14">
        <v>100</v>
      </c>
      <c r="G85" s="14">
        <v>100</v>
      </c>
      <c r="H85" s="14">
        <v>100</v>
      </c>
      <c r="I85" s="14">
        <v>100</v>
      </c>
      <c r="J85" s="14">
        <v>100</v>
      </c>
      <c r="K85" s="14">
        <v>100</v>
      </c>
      <c r="L85" s="48"/>
    </row>
    <row r="86" spans="1:12" ht="63">
      <c r="A86" s="13">
        <v>29</v>
      </c>
      <c r="B86" s="14" t="s">
        <v>13</v>
      </c>
      <c r="C86" s="20" t="s">
        <v>6</v>
      </c>
      <c r="D86" s="30" t="s">
        <v>117</v>
      </c>
      <c r="E86" s="14">
        <v>100</v>
      </c>
      <c r="F86" s="14">
        <v>100</v>
      </c>
      <c r="G86" s="14">
        <v>100</v>
      </c>
      <c r="H86" s="14">
        <v>100</v>
      </c>
      <c r="I86" s="14">
        <v>100</v>
      </c>
      <c r="J86" s="14">
        <v>100</v>
      </c>
      <c r="K86" s="14">
        <v>100</v>
      </c>
      <c r="L86" s="48"/>
    </row>
    <row r="87" spans="1:12" ht="94.5">
      <c r="A87" s="13">
        <v>30</v>
      </c>
      <c r="B87" s="14" t="s">
        <v>80</v>
      </c>
      <c r="C87" s="20" t="s">
        <v>6</v>
      </c>
      <c r="D87" s="30" t="s">
        <v>120</v>
      </c>
      <c r="E87" s="14">
        <v>19.07</v>
      </c>
      <c r="F87" s="14">
        <f>986/4000*100</f>
        <v>24.65</v>
      </c>
      <c r="G87" s="44">
        <f>18/252*100</f>
        <v>7.142857142857142</v>
      </c>
      <c r="H87" s="36">
        <f>21/248*100</f>
        <v>8.46774193548387</v>
      </c>
      <c r="I87" s="14">
        <v>8.94</v>
      </c>
      <c r="J87" s="14">
        <v>8.94</v>
      </c>
      <c r="K87" s="14">
        <v>9.6</v>
      </c>
      <c r="L87" s="50"/>
    </row>
    <row r="88" spans="1:11" ht="15.75">
      <c r="A88" s="56" t="s">
        <v>132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2" ht="129" customHeight="1">
      <c r="A89" s="13">
        <v>31</v>
      </c>
      <c r="B89" s="14" t="s">
        <v>34</v>
      </c>
      <c r="C89" s="13" t="s">
        <v>6</v>
      </c>
      <c r="D89" s="30" t="s">
        <v>121</v>
      </c>
      <c r="E89" s="14">
        <v>21.15</v>
      </c>
      <c r="F89" s="14">
        <v>25</v>
      </c>
      <c r="G89" s="36">
        <f>62983/282257.2*100</f>
        <v>22.31404548759075</v>
      </c>
      <c r="H89" s="14">
        <v>31</v>
      </c>
      <c r="I89" s="14">
        <v>31.5</v>
      </c>
      <c r="J89" s="14">
        <v>32</v>
      </c>
      <c r="K89" s="14">
        <v>32.8</v>
      </c>
      <c r="L89" s="48"/>
    </row>
    <row r="90" spans="1:12" ht="110.25">
      <c r="A90" s="13">
        <v>32</v>
      </c>
      <c r="B90" s="14" t="s">
        <v>47</v>
      </c>
      <c r="C90" s="13" t="s">
        <v>6</v>
      </c>
      <c r="D90" s="30" t="s">
        <v>122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48"/>
    </row>
    <row r="91" spans="1:12" ht="63">
      <c r="A91" s="13">
        <v>33</v>
      </c>
      <c r="B91" s="14" t="s">
        <v>46</v>
      </c>
      <c r="C91" s="13" t="s">
        <v>16</v>
      </c>
      <c r="D91" s="30" t="s">
        <v>123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48"/>
    </row>
    <row r="92" spans="1:12" ht="110.25">
      <c r="A92" s="13">
        <v>34</v>
      </c>
      <c r="B92" s="14" t="s">
        <v>81</v>
      </c>
      <c r="C92" s="13" t="s">
        <v>6</v>
      </c>
      <c r="D92" s="30" t="s">
        <v>121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49"/>
    </row>
    <row r="93" spans="1:12" ht="78.75">
      <c r="A93" s="16">
        <v>35</v>
      </c>
      <c r="B93" s="14" t="s">
        <v>82</v>
      </c>
      <c r="C93" s="13" t="s">
        <v>8</v>
      </c>
      <c r="D93" s="30" t="s">
        <v>121</v>
      </c>
      <c r="E93" s="14">
        <v>686.7</v>
      </c>
      <c r="F93" s="14">
        <v>830.8</v>
      </c>
      <c r="G93" s="14">
        <v>637.4</v>
      </c>
      <c r="H93" s="14">
        <v>780.2</v>
      </c>
      <c r="I93" s="35">
        <v>728</v>
      </c>
      <c r="J93" s="35">
        <v>709</v>
      </c>
      <c r="K93" s="35">
        <v>709</v>
      </c>
      <c r="L93" s="49"/>
    </row>
    <row r="94" spans="1:12" ht="78.75">
      <c r="A94" s="13">
        <v>36</v>
      </c>
      <c r="B94" s="14" t="s">
        <v>60</v>
      </c>
      <c r="C94" s="13" t="s">
        <v>89</v>
      </c>
      <c r="D94" s="30" t="s">
        <v>117</v>
      </c>
      <c r="E94" s="13" t="s">
        <v>128</v>
      </c>
      <c r="F94" s="13" t="s">
        <v>128</v>
      </c>
      <c r="G94" s="13" t="s">
        <v>128</v>
      </c>
      <c r="H94" s="13" t="s">
        <v>128</v>
      </c>
      <c r="I94" s="13" t="s">
        <v>128</v>
      </c>
      <c r="J94" s="13" t="s">
        <v>128</v>
      </c>
      <c r="K94" s="13" t="s">
        <v>128</v>
      </c>
      <c r="L94" s="48"/>
    </row>
    <row r="95" spans="1:12" ht="66" customHeight="1">
      <c r="A95" s="13">
        <v>37</v>
      </c>
      <c r="B95" s="14" t="s">
        <v>83</v>
      </c>
      <c r="C95" s="13" t="s">
        <v>9</v>
      </c>
      <c r="D95" s="30" t="s">
        <v>125</v>
      </c>
      <c r="E95" s="14"/>
      <c r="F95" s="14"/>
      <c r="G95" s="14"/>
      <c r="H95" s="14"/>
      <c r="I95" s="14"/>
      <c r="J95" s="14"/>
      <c r="K95" s="14"/>
      <c r="L95" s="48"/>
    </row>
    <row r="96" spans="1:12" ht="78.75">
      <c r="A96" s="13">
        <v>38</v>
      </c>
      <c r="B96" s="14" t="s">
        <v>14</v>
      </c>
      <c r="C96" s="13" t="s">
        <v>15</v>
      </c>
      <c r="D96" s="30" t="s">
        <v>99</v>
      </c>
      <c r="E96" s="14">
        <v>65.8</v>
      </c>
      <c r="F96" s="14">
        <v>67.2</v>
      </c>
      <c r="G96" s="14">
        <v>68.4</v>
      </c>
      <c r="H96" s="14">
        <v>69.5</v>
      </c>
      <c r="I96" s="14">
        <f>H96+1.1</f>
        <v>70.6</v>
      </c>
      <c r="J96" s="14">
        <f>I96+1.1</f>
        <v>71.69999999999999</v>
      </c>
      <c r="K96" s="14">
        <f>J96+1.1</f>
        <v>72.79999999999998</v>
      </c>
      <c r="L96" s="48"/>
    </row>
    <row r="97" spans="1:12" ht="33" customHeight="1">
      <c r="A97" s="56" t="s">
        <v>38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48"/>
    </row>
    <row r="98" spans="1:12" ht="47.25">
      <c r="A98" s="54">
        <v>39</v>
      </c>
      <c r="B98" s="14" t="s">
        <v>39</v>
      </c>
      <c r="C98" s="19"/>
      <c r="D98" s="30"/>
      <c r="E98" s="28"/>
      <c r="F98" s="18"/>
      <c r="G98" s="18"/>
      <c r="H98" s="18"/>
      <c r="I98" s="18"/>
      <c r="J98" s="18"/>
      <c r="K98" s="18"/>
      <c r="L98" s="48"/>
    </row>
    <row r="99" spans="1:12" ht="63">
      <c r="A99" s="55"/>
      <c r="B99" s="21" t="s">
        <v>29</v>
      </c>
      <c r="C99" s="13" t="s">
        <v>90</v>
      </c>
      <c r="D99" s="30" t="s">
        <v>117</v>
      </c>
      <c r="E99" s="14">
        <v>737.8</v>
      </c>
      <c r="F99" s="14">
        <v>716.31</v>
      </c>
      <c r="G99" s="14">
        <v>713.8</v>
      </c>
      <c r="H99" s="14">
        <v>712.5</v>
      </c>
      <c r="I99" s="14">
        <f>H99-0.3</f>
        <v>712.2</v>
      </c>
      <c r="J99" s="14">
        <f>I99-0.3</f>
        <v>711.9000000000001</v>
      </c>
      <c r="K99" s="14">
        <f>J99-0.3</f>
        <v>711.6000000000001</v>
      </c>
      <c r="L99" s="51"/>
    </row>
    <row r="100" spans="1:12" ht="63">
      <c r="A100" s="55"/>
      <c r="B100" s="21" t="s">
        <v>30</v>
      </c>
      <c r="C100" s="13" t="s">
        <v>40</v>
      </c>
      <c r="D100" s="33" t="s">
        <v>124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48"/>
    </row>
    <row r="101" spans="1:12" ht="63">
      <c r="A101" s="55"/>
      <c r="B101" s="21" t="s">
        <v>31</v>
      </c>
      <c r="C101" s="13" t="s">
        <v>131</v>
      </c>
      <c r="D101" s="30" t="s">
        <v>117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48"/>
    </row>
    <row r="102" spans="1:12" ht="63">
      <c r="A102" s="55"/>
      <c r="B102" s="21" t="s">
        <v>32</v>
      </c>
      <c r="C102" s="13" t="s">
        <v>131</v>
      </c>
      <c r="D102" s="30" t="s">
        <v>117</v>
      </c>
      <c r="E102" s="14">
        <v>48.95</v>
      </c>
      <c r="F102" s="14">
        <v>47.05</v>
      </c>
      <c r="G102" s="14">
        <v>45.68</v>
      </c>
      <c r="H102" s="14">
        <v>45.61</v>
      </c>
      <c r="I102" s="14">
        <v>45.52</v>
      </c>
      <c r="J102" s="14">
        <v>45.33</v>
      </c>
      <c r="K102" s="14">
        <v>45.28</v>
      </c>
      <c r="L102" s="48"/>
    </row>
    <row r="103" spans="1:12" ht="63">
      <c r="A103" s="57"/>
      <c r="B103" s="21" t="s">
        <v>33</v>
      </c>
      <c r="C103" s="13" t="s">
        <v>41</v>
      </c>
      <c r="D103" s="30" t="s">
        <v>117</v>
      </c>
      <c r="E103" s="14">
        <v>358.3</v>
      </c>
      <c r="F103" s="14">
        <v>510.7</v>
      </c>
      <c r="G103" s="14">
        <v>495.83</v>
      </c>
      <c r="H103" s="14">
        <v>495.83</v>
      </c>
      <c r="I103" s="14">
        <v>495.6</v>
      </c>
      <c r="J103" s="14">
        <v>495.3</v>
      </c>
      <c r="K103" s="14">
        <v>495</v>
      </c>
      <c r="L103" s="48"/>
    </row>
    <row r="104" spans="1:12" ht="63">
      <c r="A104" s="54">
        <v>40</v>
      </c>
      <c r="B104" s="14" t="s">
        <v>42</v>
      </c>
      <c r="C104" s="19"/>
      <c r="D104" s="30"/>
      <c r="E104" s="14"/>
      <c r="F104" s="14"/>
      <c r="G104" s="14"/>
      <c r="H104" s="18"/>
      <c r="I104" s="14"/>
      <c r="J104" s="14"/>
      <c r="K104" s="14"/>
      <c r="L104" s="48"/>
    </row>
    <row r="105" spans="1:12" ht="63">
      <c r="A105" s="55"/>
      <c r="B105" s="21" t="s">
        <v>29</v>
      </c>
      <c r="C105" s="13" t="s">
        <v>91</v>
      </c>
      <c r="D105" s="30" t="s">
        <v>117</v>
      </c>
      <c r="E105" s="14">
        <v>30.18</v>
      </c>
      <c r="F105" s="14">
        <v>29.94</v>
      </c>
      <c r="G105" s="14">
        <v>28.22</v>
      </c>
      <c r="H105" s="14">
        <v>28.22</v>
      </c>
      <c r="I105" s="14">
        <v>28.17</v>
      </c>
      <c r="J105" s="14">
        <v>28.13</v>
      </c>
      <c r="K105" s="14">
        <v>21.1</v>
      </c>
      <c r="L105" s="48"/>
    </row>
    <row r="106" spans="1:12" ht="63">
      <c r="A106" s="55"/>
      <c r="B106" s="21" t="s">
        <v>30</v>
      </c>
      <c r="C106" s="13" t="s">
        <v>40</v>
      </c>
      <c r="D106" s="30" t="s">
        <v>117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48"/>
    </row>
    <row r="107" spans="1:12" ht="63">
      <c r="A107" s="55"/>
      <c r="B107" s="21" t="s">
        <v>31</v>
      </c>
      <c r="C107" s="13" t="s">
        <v>43</v>
      </c>
      <c r="D107" s="30" t="s">
        <v>117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48"/>
    </row>
    <row r="108" spans="1:12" ht="63">
      <c r="A108" s="55"/>
      <c r="B108" s="21" t="s">
        <v>32</v>
      </c>
      <c r="C108" s="13" t="s">
        <v>43</v>
      </c>
      <c r="D108" s="30" t="s">
        <v>117</v>
      </c>
      <c r="E108" s="14">
        <v>2.08</v>
      </c>
      <c r="F108" s="14">
        <v>2.04</v>
      </c>
      <c r="G108" s="14">
        <v>2.03</v>
      </c>
      <c r="H108" s="14">
        <v>2.03</v>
      </c>
      <c r="I108" s="14">
        <v>2.02</v>
      </c>
      <c r="J108" s="14">
        <v>2.02</v>
      </c>
      <c r="K108" s="35">
        <v>2</v>
      </c>
      <c r="L108" s="48"/>
    </row>
    <row r="109" spans="1:12" ht="63">
      <c r="A109" s="57"/>
      <c r="B109" s="21" t="s">
        <v>33</v>
      </c>
      <c r="C109" s="13" t="s">
        <v>43</v>
      </c>
      <c r="D109" s="30" t="s">
        <v>117</v>
      </c>
      <c r="E109" s="14">
        <v>20.81</v>
      </c>
      <c r="F109" s="14">
        <v>20.37</v>
      </c>
      <c r="G109" s="14">
        <v>20.3</v>
      </c>
      <c r="H109" s="14">
        <v>20.2</v>
      </c>
      <c r="I109" s="35">
        <v>20</v>
      </c>
      <c r="J109" s="35">
        <v>19</v>
      </c>
      <c r="K109" s="35">
        <v>17</v>
      </c>
      <c r="L109" s="48"/>
    </row>
    <row r="110" spans="1:11" ht="15.75">
      <c r="A110" s="2"/>
      <c r="B110" s="3"/>
      <c r="C110" s="2"/>
      <c r="D110" s="34"/>
      <c r="E110" s="29"/>
      <c r="F110" s="3"/>
      <c r="G110" s="3"/>
      <c r="H110" s="3"/>
      <c r="I110" s="3"/>
      <c r="J110" s="3"/>
      <c r="K110" s="3"/>
    </row>
    <row r="111" spans="1:11" ht="15.75">
      <c r="A111" s="2"/>
      <c r="B111" s="3"/>
      <c r="C111" s="2"/>
      <c r="D111" s="34"/>
      <c r="E111" s="29"/>
      <c r="F111" s="3"/>
      <c r="G111" s="3"/>
      <c r="H111" s="3"/>
      <c r="I111" s="3"/>
      <c r="J111" s="3"/>
      <c r="K111" s="3"/>
    </row>
    <row r="112" spans="1:11" ht="15.75">
      <c r="A112" s="2"/>
      <c r="B112" s="3"/>
      <c r="C112" s="2"/>
      <c r="D112" s="34"/>
      <c r="E112" s="29"/>
      <c r="F112" s="3"/>
      <c r="G112" s="3"/>
      <c r="H112" s="3"/>
      <c r="I112" s="3"/>
      <c r="J112" s="3"/>
      <c r="K112" s="3"/>
    </row>
    <row r="113" spans="1:11" ht="15.75">
      <c r="A113" s="2"/>
      <c r="B113" s="3"/>
      <c r="C113" s="2"/>
      <c r="D113" s="34"/>
      <c r="E113" s="29"/>
      <c r="F113" s="3"/>
      <c r="G113" s="3"/>
      <c r="H113" s="3"/>
      <c r="I113" s="3"/>
      <c r="J113" s="3"/>
      <c r="K113" s="3"/>
    </row>
    <row r="114" spans="1:11" ht="15.75">
      <c r="A114" s="2"/>
      <c r="B114" s="3"/>
      <c r="C114" s="2"/>
      <c r="D114" s="34"/>
      <c r="E114" s="29"/>
      <c r="F114" s="3"/>
      <c r="G114" s="3"/>
      <c r="H114" s="3"/>
      <c r="I114" s="3"/>
      <c r="J114" s="3"/>
      <c r="K114" s="3"/>
    </row>
    <row r="115" spans="1:11" ht="15.75">
      <c r="A115" s="2"/>
      <c r="B115" s="3"/>
      <c r="C115" s="2"/>
      <c r="D115" s="34"/>
      <c r="E115" s="29"/>
      <c r="F115" s="3"/>
      <c r="G115" s="3"/>
      <c r="H115" s="3"/>
      <c r="I115" s="3"/>
      <c r="J115" s="3"/>
      <c r="K115" s="3"/>
    </row>
  </sheetData>
  <sheetProtection/>
  <mergeCells count="31">
    <mergeCell ref="B9:J9"/>
    <mergeCell ref="B15:J15"/>
    <mergeCell ref="A97:K97"/>
    <mergeCell ref="A98:A103"/>
    <mergeCell ref="A78:A79"/>
    <mergeCell ref="A88:K88"/>
    <mergeCell ref="A80:A82"/>
    <mergeCell ref="A7:K7"/>
    <mergeCell ref="B11:J11"/>
    <mergeCell ref="B16:J16"/>
    <mergeCell ref="B19:J19"/>
    <mergeCell ref="A38:K38"/>
    <mergeCell ref="A83:K83"/>
    <mergeCell ref="D36:D37"/>
    <mergeCell ref="B22:J22"/>
    <mergeCell ref="I36:K36"/>
    <mergeCell ref="A73:K73"/>
    <mergeCell ref="A104:A109"/>
    <mergeCell ref="A75:K75"/>
    <mergeCell ref="A76:A77"/>
    <mergeCell ref="A53:K53"/>
    <mergeCell ref="A57:K57"/>
    <mergeCell ref="B20:J20"/>
    <mergeCell ref="A46:A52"/>
    <mergeCell ref="A66:K66"/>
    <mergeCell ref="B21:J21"/>
    <mergeCell ref="A67:A70"/>
    <mergeCell ref="E36:G36"/>
    <mergeCell ref="A36:A37"/>
    <mergeCell ref="B36:B37"/>
    <mergeCell ref="C36:C37"/>
  </mergeCells>
  <printOptions/>
  <pageMargins left="0.3937007874015748" right="0.3937007874015748" top="0.984251968503937" bottom="0.3937007874015748" header="0.5118110236220472" footer="0.2362204724409449"/>
  <pageSetup horizontalDpi="600" verticalDpi="600" orientation="landscape" paperSize="9" scale="95" r:id="rId1"/>
  <headerFooter alignWithMargins="0">
    <oddFooter>&amp;CСтраница &amp;P</oddFooter>
  </headerFooter>
  <rowBreaks count="2" manualBreakCount="2">
    <brk id="5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Kamilla</dc:creator>
  <cp:keywords/>
  <dc:description/>
  <cp:lastModifiedBy>Администрация</cp:lastModifiedBy>
  <cp:lastPrinted>2017-05-02T12:15:01Z</cp:lastPrinted>
  <dcterms:created xsi:type="dcterms:W3CDTF">2010-03-01T11:36:00Z</dcterms:created>
  <dcterms:modified xsi:type="dcterms:W3CDTF">2017-07-11T07:16:04Z</dcterms:modified>
  <cp:category/>
  <cp:version/>
  <cp:contentType/>
  <cp:contentStatus/>
</cp:coreProperties>
</file>